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мета В56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<sst xmlns="http://schemas.openxmlformats.org/spreadsheetml/2006/main" count="92" uniqueCount="77">
  <si>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Общ.площадь  квартир</t>
  </si>
  <si>
    <t>№</t>
  </si>
  <si>
    <t>Вид платежа</t>
  </si>
  <si>
    <t>Тариф ЖФ</t>
  </si>
  <si>
    <t>Статья расходов</t>
  </si>
  <si>
    <t>Сумма план на 1 мес</t>
  </si>
  <si>
    <t>Начислено по тарифам Тариф* общ. площадь</t>
  </si>
  <si>
    <t>1.</t>
  </si>
  <si>
    <t>Содержание общего имущества дома</t>
  </si>
  <si>
    <t>1.1</t>
  </si>
  <si>
    <t>ФОТ(сантехник, электрик)</t>
  </si>
  <si>
    <t>Резерв отпусков 8,3%</t>
  </si>
  <si>
    <t xml:space="preserve">**Общепроизводственные, ЗИП, материалы </t>
  </si>
  <si>
    <t xml:space="preserve"> </t>
  </si>
  <si>
    <t>всего расход</t>
  </si>
  <si>
    <t>в т.ч. Уборка лестн.клеток</t>
  </si>
  <si>
    <t>ФОТ (уборщица)</t>
  </si>
  <si>
    <t>Материалы для уборки</t>
  </si>
  <si>
    <t>Дератизация</t>
  </si>
  <si>
    <t>в т.ч. Вывоз бытовых отходов</t>
  </si>
  <si>
    <t>Содержание и ремонт лифта</t>
  </si>
  <si>
    <t>Сист ПЗУ и видеонаблюдения</t>
  </si>
  <si>
    <t>Оплата по дог. За ТО ПЗУ</t>
  </si>
  <si>
    <t>Уборка территории</t>
  </si>
  <si>
    <t>ФОТ (дворник)</t>
  </si>
  <si>
    <t>Управление многоквартирным домом</t>
  </si>
  <si>
    <t>Расходные (содержание офиса и связь)</t>
  </si>
  <si>
    <t>Административно-хоз.расходы</t>
  </si>
  <si>
    <t>ФОТ (управляющий-инженер)</t>
  </si>
  <si>
    <t>Отопление</t>
  </si>
  <si>
    <t>Холодное водоснабж. и водоотведение</t>
  </si>
  <si>
    <t>Горячее водоснабж. и водоотведение</t>
  </si>
  <si>
    <t>Антенна</t>
  </si>
  <si>
    <t>65 руб/квартиры</t>
  </si>
  <si>
    <t>** Общепроизводственные расходы</t>
  </si>
  <si>
    <t>износ ОС</t>
  </si>
  <si>
    <t>приобретение ОС до 10000,00</t>
  </si>
  <si>
    <t>обучение и аттестация  тех.персонала</t>
  </si>
  <si>
    <t>медкомиссия тех.персонала</t>
  </si>
  <si>
    <t>приобретение спец.одежды</t>
  </si>
  <si>
    <t>поверка(испытание) тех.приборов(инструмента)</t>
  </si>
  <si>
    <t xml:space="preserve">копирование тех.документации </t>
  </si>
  <si>
    <t>приобретение газонокос, триммер</t>
  </si>
  <si>
    <t>Общ.площадь  нежилых пом.</t>
  </si>
  <si>
    <t xml:space="preserve">Общая площадь </t>
  </si>
  <si>
    <t>(охранная сигнализация)</t>
  </si>
  <si>
    <t>Расход эл/эн по дог. С ООО "Энергия Холдинг"</t>
  </si>
  <si>
    <t>Бухгалтер</t>
  </si>
  <si>
    <t>Диспетчеризация</t>
  </si>
  <si>
    <t>Тех.обслуживание КУУ Теплоцентра</t>
  </si>
  <si>
    <t>по КУУ дог. ООО "Петербургтеплоэнерго"</t>
  </si>
  <si>
    <t>расходы на автотранспорт, аренда техники</t>
  </si>
  <si>
    <t>Начисл. 26,2% взносы ПФР</t>
  </si>
  <si>
    <t>Материалы, инвентарь для уборки</t>
  </si>
  <si>
    <t>Механизированная уборка</t>
  </si>
  <si>
    <t>Техн.обслуж. Лифтов по договору ООО "Курортлифт"</t>
  </si>
  <si>
    <t>Страхование лифтов</t>
  </si>
  <si>
    <t>Освидетельствование лифтов</t>
  </si>
  <si>
    <t>Коммунальное освещение</t>
  </si>
  <si>
    <t>круглосут.пост диспетчеров</t>
  </si>
  <si>
    <t>* Тариф за ХВС и ГВС устанавливается по распоряжению Правительства С-Петербурга</t>
  </si>
  <si>
    <t>Устранение недоделок, работы по заявкам.</t>
  </si>
  <si>
    <t>Вывоз бытовых отходов (6-7 баков 6 кубм)</t>
  </si>
  <si>
    <t>ТО АППЗ</t>
  </si>
  <si>
    <t>Оплата по дог. За ТО АППЗ</t>
  </si>
  <si>
    <t>*По показаниям приборов учета за 1 куб.м</t>
  </si>
  <si>
    <t>Итого сумма начисл. В мес</t>
  </si>
  <si>
    <t xml:space="preserve">Ежемесячная смета доходов и расходов на техническую эксплуатацию и санитарное содержание общедомовой собственности  по адресу: ул. Володарского, д. 56 на 2012 год. </t>
  </si>
  <si>
    <t>Тариф общий с 1 кв.м</t>
  </si>
  <si>
    <t>Текущий ремонт (Резервный фонд)</t>
  </si>
  <si>
    <t>Эксплуатация приборов учета</t>
  </si>
  <si>
    <t>Расходы на поверку узлов учета</t>
  </si>
  <si>
    <t>"УТВЕРЖДЕНО"</t>
  </si>
  <si>
    <t>Протоколом Общего собрания собственников</t>
  </si>
  <si>
    <t>№ 2 от 31.01.2012года</t>
  </si>
  <si>
    <t>_____________ Л.Ю. Назарова</t>
  </si>
  <si>
    <t>Генеральный директор ООО "УК"Дом Люкс"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</si>
</sst>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1" fontId="1" fillId="0" borderId="1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" fontId="1" fillId="0" borderId="21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" fontId="3" fillId="0" borderId="2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1" fontId="3" fillId="0" borderId="2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1" fontId="3" fillId="0" borderId="30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9" xfId="52" applyFont="1" applyFill="1" applyBorder="1" applyAlignment="1">
      <alignment horizontal="left" wrapText="1"/>
      <protection/>
    </xf>
    <xf numFmtId="0" fontId="1" fillId="0" borderId="19" xfId="52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34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3" xfId="52" applyFont="1" applyFill="1" applyBorder="1" applyAlignment="1">
      <alignment horizontal="left" wrapText="1"/>
      <protection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ичуринская, 6 АУ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B40">
      <selection activeCell="F67" sqref="F67"/>
    </sheetView>
  </sheetViews>
  <sheetFormatPr defaultColWidth="8.875" defaultRowHeight="12.75"/>
  <cols>
    <col min="1" max="1" width="3.25390625" style="2" customWidth="1"/>
    <col min="2" max="2" width="6.00390625" style="2" customWidth="1"/>
    <col min="3" max="3" width="35.75390625" style="2" customWidth="1"/>
    <col min="4" max="4" width="10.125" style="3" customWidth="1"/>
    <col min="5" max="5" width="37.625" style="2" customWidth="1"/>
    <col min="6" max="6" width="17.125" style="2" customWidth="1"/>
    <col min="7" max="7" width="20.875" style="3" customWidth="1"/>
    <col min="8" max="16384" width="8.875" style="2" customWidth="1"/>
  </cols>
  <sheetData>
    <row r="1" ht="15">
      <c r="F1" s="3" t="s">
        <v>72</v>
      </c>
    </row>
    <row r="2" ht="15">
      <c r="F2" s="2" t="s">
        <v>73</v>
      </c>
    </row>
    <row r="3" ht="15">
      <c r="F3" s="2" t="s">
        <v>74</v>
      </c>
    </row>
    <row r="4" ht="15">
      <c r="F4" s="2" t="s">
        <v>76</v>
      </c>
    </row>
    <row r="5" ht="15">
      <c r="F5" s="2" t="s">
        <v>75</v>
      </c>
    </row>
    <row r="6" spans="1:7" ht="45.75" customHeight="1">
      <c r="A6" s="1"/>
      <c r="B6" s="114" t="s">
        <v>67</v>
      </c>
      <c r="C6" s="114"/>
      <c r="D6" s="114"/>
      <c r="E6" s="114"/>
      <c r="F6" s="114"/>
      <c r="G6" s="114"/>
    </row>
    <row r="7" spans="2:4" ht="21.75" customHeight="1">
      <c r="B7" s="3" t="s">
        <v>0</v>
      </c>
      <c r="C7" s="3"/>
      <c r="D7" s="3">
        <v>6078</v>
      </c>
    </row>
    <row r="8" spans="2:3" ht="12.75" customHeight="1">
      <c r="B8" s="3" t="s">
        <v>43</v>
      </c>
      <c r="C8" s="3"/>
    </row>
    <row r="9" spans="2:4" ht="15.75" thickBot="1">
      <c r="B9" s="3"/>
      <c r="C9" s="3" t="s">
        <v>44</v>
      </c>
      <c r="D9" s="3">
        <f>D7+D8</f>
        <v>6078</v>
      </c>
    </row>
    <row r="10" spans="2:7" ht="42.75" customHeight="1" thickBot="1">
      <c r="B10" s="4" t="s">
        <v>1</v>
      </c>
      <c r="C10" s="5" t="s">
        <v>2</v>
      </c>
      <c r="D10" s="4" t="s">
        <v>3</v>
      </c>
      <c r="E10" s="4" t="s">
        <v>4</v>
      </c>
      <c r="F10" s="6" t="s">
        <v>5</v>
      </c>
      <c r="G10" s="4" t="s">
        <v>6</v>
      </c>
    </row>
    <row r="11" spans="2:7" ht="22.5" customHeight="1" thickBot="1">
      <c r="B11" s="67" t="s">
        <v>7</v>
      </c>
      <c r="C11" s="68" t="s">
        <v>8</v>
      </c>
      <c r="D11" s="69">
        <v>11.85</v>
      </c>
      <c r="E11" s="69"/>
      <c r="F11" s="70"/>
      <c r="G11" s="71">
        <f>D9*11.85</f>
        <v>72024.3</v>
      </c>
    </row>
    <row r="12" spans="2:7" ht="28.5" customHeight="1">
      <c r="B12" s="11" t="s">
        <v>9</v>
      </c>
      <c r="C12" s="12" t="s">
        <v>8</v>
      </c>
      <c r="D12" s="13">
        <v>5.8</v>
      </c>
      <c r="E12" s="14" t="s">
        <v>10</v>
      </c>
      <c r="F12" s="15">
        <v>20000</v>
      </c>
      <c r="G12" s="59"/>
    </row>
    <row r="13" spans="2:7" ht="15">
      <c r="B13" s="17"/>
      <c r="C13" s="18"/>
      <c r="D13" s="19"/>
      <c r="E13" s="20" t="s">
        <v>11</v>
      </c>
      <c r="F13" s="21">
        <f>F12*0.083</f>
        <v>1660</v>
      </c>
      <c r="G13" s="61"/>
    </row>
    <row r="14" spans="2:7" ht="13.5" customHeight="1">
      <c r="B14" s="20"/>
      <c r="C14" s="22"/>
      <c r="D14" s="23"/>
      <c r="E14" s="20" t="s">
        <v>52</v>
      </c>
      <c r="F14" s="21">
        <f>(F12+F13)*0.262</f>
        <v>5674.92</v>
      </c>
      <c r="G14" s="61"/>
    </row>
    <row r="15" spans="2:7" ht="29.25" customHeight="1">
      <c r="B15" s="20"/>
      <c r="C15" s="22"/>
      <c r="D15" s="23"/>
      <c r="E15" s="24" t="s">
        <v>12</v>
      </c>
      <c r="F15" s="21">
        <v>4400</v>
      </c>
      <c r="G15" s="61"/>
    </row>
    <row r="16" spans="2:7" ht="18.75" customHeight="1" thickBot="1">
      <c r="B16" s="20"/>
      <c r="C16" s="22"/>
      <c r="D16" s="23"/>
      <c r="E16" s="20" t="s">
        <v>49</v>
      </c>
      <c r="F16" s="21">
        <v>3300</v>
      </c>
      <c r="G16" s="61"/>
    </row>
    <row r="17" spans="2:7" ht="16.5" thickBot="1" thickTop="1">
      <c r="B17" s="25"/>
      <c r="C17" s="26"/>
      <c r="D17" s="27" t="s">
        <v>13</v>
      </c>
      <c r="E17" s="29" t="s">
        <v>14</v>
      </c>
      <c r="F17" s="30">
        <f>SUM(F12:F16)</f>
        <v>35034.92</v>
      </c>
      <c r="G17" s="62">
        <f>D9*D12</f>
        <v>35252.4</v>
      </c>
    </row>
    <row r="18" spans="2:7" ht="15">
      <c r="B18" s="11">
        <v>1.2</v>
      </c>
      <c r="C18" s="31" t="s">
        <v>15</v>
      </c>
      <c r="D18" s="13">
        <v>3.15</v>
      </c>
      <c r="E18" s="32" t="s">
        <v>16</v>
      </c>
      <c r="F18" s="33">
        <v>12000</v>
      </c>
      <c r="G18" s="59"/>
    </row>
    <row r="19" spans="2:7" ht="15">
      <c r="B19" s="20"/>
      <c r="C19" s="34"/>
      <c r="D19" s="35"/>
      <c r="E19" s="20" t="s">
        <v>11</v>
      </c>
      <c r="F19" s="36">
        <f>F18*0.083</f>
        <v>996</v>
      </c>
      <c r="G19" s="61"/>
    </row>
    <row r="20" spans="2:7" ht="15">
      <c r="B20" s="20"/>
      <c r="C20" s="34"/>
      <c r="D20" s="35"/>
      <c r="E20" s="20" t="s">
        <v>52</v>
      </c>
      <c r="F20" s="21">
        <f>(F18+F19)*0.262</f>
        <v>3404.952</v>
      </c>
      <c r="G20" s="61"/>
    </row>
    <row r="21" spans="2:7" ht="15">
      <c r="B21" s="20"/>
      <c r="C21" s="34"/>
      <c r="D21" s="35"/>
      <c r="E21" s="20" t="s">
        <v>17</v>
      </c>
      <c r="F21" s="36">
        <v>500</v>
      </c>
      <c r="G21" s="61"/>
    </row>
    <row r="22" spans="2:7" ht="15">
      <c r="B22" s="20"/>
      <c r="C22" s="34"/>
      <c r="D22" s="35"/>
      <c r="E22" s="20" t="s">
        <v>18</v>
      </c>
      <c r="F22" s="36">
        <v>2000</v>
      </c>
      <c r="G22" s="61"/>
    </row>
    <row r="23" spans="2:7" ht="15.75" thickBot="1">
      <c r="B23" s="37"/>
      <c r="C23" s="38"/>
      <c r="D23" s="39"/>
      <c r="E23" s="39" t="s">
        <v>14</v>
      </c>
      <c r="F23" s="40">
        <f>SUM(F18:F22)</f>
        <v>18900.952</v>
      </c>
      <c r="G23" s="62">
        <f>D9*D18</f>
        <v>19145.7</v>
      </c>
    </row>
    <row r="24" spans="2:8" ht="15.75" thickBot="1">
      <c r="B24" s="41">
        <v>1.3</v>
      </c>
      <c r="C24" s="42" t="s">
        <v>19</v>
      </c>
      <c r="D24" s="43">
        <v>2.9</v>
      </c>
      <c r="E24" s="16" t="s">
        <v>62</v>
      </c>
      <c r="F24" s="44">
        <v>17626.2</v>
      </c>
      <c r="G24" s="63">
        <f>D9*D24</f>
        <v>17626.2</v>
      </c>
      <c r="H24" s="45"/>
    </row>
    <row r="25" spans="2:7" ht="30.75" thickBot="1">
      <c r="B25" s="72">
        <v>2</v>
      </c>
      <c r="C25" s="73" t="s">
        <v>69</v>
      </c>
      <c r="D25" s="74">
        <v>5.08</v>
      </c>
      <c r="E25" s="95" t="s">
        <v>61</v>
      </c>
      <c r="F25" s="98">
        <f>D25*D9</f>
        <v>30876.24</v>
      </c>
      <c r="G25" s="76">
        <f>D9*D25</f>
        <v>30876.24</v>
      </c>
    </row>
    <row r="26" spans="2:7" ht="15.75" thickBot="1">
      <c r="B26" s="25"/>
      <c r="C26" s="28"/>
      <c r="D26" s="29"/>
      <c r="E26" s="29" t="s">
        <v>14</v>
      </c>
      <c r="F26" s="46">
        <f>F25</f>
        <v>30876.24</v>
      </c>
      <c r="G26" s="75"/>
    </row>
    <row r="27" spans="2:7" ht="30">
      <c r="B27" s="72">
        <v>3</v>
      </c>
      <c r="C27" s="73" t="s">
        <v>20</v>
      </c>
      <c r="D27" s="96">
        <v>2.1</v>
      </c>
      <c r="E27" s="95" t="s">
        <v>55</v>
      </c>
      <c r="F27" s="97">
        <v>11200</v>
      </c>
      <c r="G27" s="71">
        <f>D7*D27</f>
        <v>12763.800000000001</v>
      </c>
    </row>
    <row r="28" spans="2:7" ht="15">
      <c r="B28" s="87"/>
      <c r="C28" s="88"/>
      <c r="D28" s="89"/>
      <c r="E28" s="90" t="s">
        <v>56</v>
      </c>
      <c r="F28" s="91">
        <v>560</v>
      </c>
      <c r="G28" s="92"/>
    </row>
    <row r="29" spans="2:7" ht="15">
      <c r="B29" s="87"/>
      <c r="C29" s="88"/>
      <c r="D29" s="89"/>
      <c r="E29" s="90" t="s">
        <v>57</v>
      </c>
      <c r="F29" s="91">
        <v>750</v>
      </c>
      <c r="G29" s="92"/>
    </row>
    <row r="30" spans="2:7" ht="18.75" customHeight="1" thickBot="1">
      <c r="B30" s="75"/>
      <c r="C30" s="53"/>
      <c r="D30" s="75"/>
      <c r="E30" s="75" t="s">
        <v>14</v>
      </c>
      <c r="F30" s="52">
        <f>SUM(F27:F29)</f>
        <v>12510</v>
      </c>
      <c r="G30" s="62"/>
    </row>
    <row r="31" spans="2:7" ht="12.75" customHeight="1">
      <c r="B31" s="77">
        <v>4</v>
      </c>
      <c r="C31" s="78" t="s">
        <v>21</v>
      </c>
      <c r="D31" s="79">
        <v>0.46</v>
      </c>
      <c r="E31" s="80" t="s">
        <v>22</v>
      </c>
      <c r="F31" s="81">
        <v>2700</v>
      </c>
      <c r="G31" s="82">
        <f>D9*D31</f>
        <v>2795.88</v>
      </c>
    </row>
    <row r="32" spans="2:7" ht="12.75" customHeight="1" thickBot="1">
      <c r="B32" s="94"/>
      <c r="C32" s="26" t="s">
        <v>45</v>
      </c>
      <c r="D32" s="27"/>
      <c r="E32" s="29" t="s">
        <v>14</v>
      </c>
      <c r="F32" s="29">
        <v>2700</v>
      </c>
      <c r="G32" s="64"/>
    </row>
    <row r="33" spans="2:7" ht="12.75" customHeight="1" thickBot="1">
      <c r="B33" s="99">
        <v>5</v>
      </c>
      <c r="C33" s="100" t="s">
        <v>63</v>
      </c>
      <c r="D33" s="101">
        <v>0.46</v>
      </c>
      <c r="E33" s="80" t="s">
        <v>64</v>
      </c>
      <c r="F33" s="102">
        <f>D33*D9</f>
        <v>2795.88</v>
      </c>
      <c r="G33" s="103">
        <f>D33*D9</f>
        <v>2795.88</v>
      </c>
    </row>
    <row r="34" spans="2:7" ht="12.75" customHeight="1">
      <c r="B34" s="77">
        <v>6</v>
      </c>
      <c r="C34" s="78" t="s">
        <v>23</v>
      </c>
      <c r="D34" s="79">
        <v>3.7</v>
      </c>
      <c r="E34" s="80" t="s">
        <v>24</v>
      </c>
      <c r="F34" s="81">
        <v>15000</v>
      </c>
      <c r="G34" s="82">
        <f>D9*D34</f>
        <v>22488.600000000002</v>
      </c>
    </row>
    <row r="35" spans="2:7" ht="12.75" customHeight="1">
      <c r="B35" s="20"/>
      <c r="C35" s="22"/>
      <c r="D35" s="23"/>
      <c r="E35" s="20" t="s">
        <v>11</v>
      </c>
      <c r="F35" s="47">
        <f>F34*0.083</f>
        <v>1245</v>
      </c>
      <c r="G35" s="65"/>
    </row>
    <row r="36" spans="2:7" ht="12.75" customHeight="1">
      <c r="B36" s="20"/>
      <c r="C36" s="22"/>
      <c r="D36" s="23"/>
      <c r="E36" s="20" t="s">
        <v>52</v>
      </c>
      <c r="F36" s="21">
        <f>(F34+F35)*0.268</f>
        <v>4353.66</v>
      </c>
      <c r="G36" s="65"/>
    </row>
    <row r="37" spans="2:7" ht="12.75" customHeight="1">
      <c r="B37" s="20"/>
      <c r="C37" s="22"/>
      <c r="D37" s="23"/>
      <c r="E37" s="20" t="s">
        <v>53</v>
      </c>
      <c r="F37" s="47">
        <v>300</v>
      </c>
      <c r="G37" s="65"/>
    </row>
    <row r="38" spans="2:7" ht="15">
      <c r="B38" s="20"/>
      <c r="C38" s="22"/>
      <c r="D38" s="23"/>
      <c r="E38" s="20" t="s">
        <v>54</v>
      </c>
      <c r="F38" s="47">
        <v>1600</v>
      </c>
      <c r="G38" s="65"/>
    </row>
    <row r="39" spans="2:7" ht="15.75" thickBot="1">
      <c r="B39" s="25"/>
      <c r="C39" s="28"/>
      <c r="D39" s="29"/>
      <c r="E39" s="29" t="s">
        <v>14</v>
      </c>
      <c r="F39" s="48">
        <f>SUM(F34:F38)</f>
        <v>22498.66</v>
      </c>
      <c r="G39" s="64"/>
    </row>
    <row r="40" spans="2:7" ht="36" customHeight="1" thickBot="1">
      <c r="B40" s="72">
        <v>7</v>
      </c>
      <c r="C40" s="104" t="s">
        <v>58</v>
      </c>
      <c r="D40" s="74">
        <v>2.4</v>
      </c>
      <c r="E40" s="105" t="s">
        <v>46</v>
      </c>
      <c r="F40" s="71">
        <f>D40*D9</f>
        <v>14587.199999999999</v>
      </c>
      <c r="G40" s="71">
        <f>D40*D9</f>
        <v>14587.199999999999</v>
      </c>
    </row>
    <row r="41" spans="2:7" ht="19.5" customHeight="1">
      <c r="B41" s="77">
        <v>8</v>
      </c>
      <c r="C41" s="78" t="s">
        <v>25</v>
      </c>
      <c r="D41" s="83">
        <v>7.35</v>
      </c>
      <c r="E41" s="80" t="s">
        <v>26</v>
      </c>
      <c r="F41" s="81">
        <v>3000</v>
      </c>
      <c r="G41" s="82">
        <f>D9*D41</f>
        <v>44673.299999999996</v>
      </c>
    </row>
    <row r="42" spans="2:7" ht="15">
      <c r="B42" s="17"/>
      <c r="C42" s="22" t="s">
        <v>27</v>
      </c>
      <c r="D42" s="35"/>
      <c r="E42" s="20" t="s">
        <v>28</v>
      </c>
      <c r="F42" s="47">
        <v>20000</v>
      </c>
      <c r="G42" s="65"/>
    </row>
    <row r="43" spans="2:7" ht="15">
      <c r="B43" s="17"/>
      <c r="C43" s="22"/>
      <c r="D43" s="35"/>
      <c r="E43" s="20" t="s">
        <v>47</v>
      </c>
      <c r="F43" s="47">
        <v>10000</v>
      </c>
      <c r="G43" s="65"/>
    </row>
    <row r="44" spans="2:7" ht="15.75" customHeight="1">
      <c r="B44" s="20"/>
      <c r="C44" s="22"/>
      <c r="D44" s="23"/>
      <c r="E44" s="20" t="s">
        <v>11</v>
      </c>
      <c r="F44" s="47">
        <f>(F42+F43)*0.083</f>
        <v>2490</v>
      </c>
      <c r="G44" s="65"/>
    </row>
    <row r="45" spans="2:7" ht="15.75" customHeight="1">
      <c r="B45" s="20"/>
      <c r="C45" s="22"/>
      <c r="D45" s="23"/>
      <c r="E45" s="20" t="s">
        <v>52</v>
      </c>
      <c r="F45" s="21">
        <f>(F42+F43+F44)*0.268</f>
        <v>8707.32</v>
      </c>
      <c r="G45" s="65"/>
    </row>
    <row r="46" spans="2:7" ht="15.75" customHeight="1" thickBot="1">
      <c r="B46" s="20"/>
      <c r="C46" s="22"/>
      <c r="D46" s="23"/>
      <c r="E46" s="29" t="s">
        <v>14</v>
      </c>
      <c r="F46" s="19">
        <f>SUM(F41:F45)</f>
        <v>44197.32</v>
      </c>
      <c r="G46" s="65"/>
    </row>
    <row r="47" spans="2:7" ht="15.75" thickBot="1">
      <c r="B47" s="72">
        <v>9</v>
      </c>
      <c r="C47" s="73" t="s">
        <v>29</v>
      </c>
      <c r="D47" s="74">
        <v>15.75</v>
      </c>
      <c r="E47" s="74" t="s">
        <v>50</v>
      </c>
      <c r="F47" s="74">
        <f>D47*D9</f>
        <v>95728.5</v>
      </c>
      <c r="G47" s="82">
        <f>D47*D9</f>
        <v>95728.5</v>
      </c>
    </row>
    <row r="48" spans="2:7" ht="15.75" thickBot="1">
      <c r="B48" s="67">
        <v>10</v>
      </c>
      <c r="C48" s="68" t="s">
        <v>48</v>
      </c>
      <c r="D48" s="69">
        <v>5</v>
      </c>
      <c r="E48" s="98" t="s">
        <v>59</v>
      </c>
      <c r="F48" s="107">
        <v>30390</v>
      </c>
      <c r="G48" s="108">
        <f>D48*D9</f>
        <v>30390</v>
      </c>
    </row>
    <row r="49" spans="2:7" ht="15.75" thickBot="1">
      <c r="B49" s="86"/>
      <c r="C49" s="84"/>
      <c r="D49" s="106"/>
      <c r="E49" s="75" t="s">
        <v>14</v>
      </c>
      <c r="F49" s="19">
        <f>SUM(F48:F48)</f>
        <v>30390</v>
      </c>
      <c r="G49" s="65"/>
    </row>
    <row r="50" spans="2:7" ht="15.75" thickBot="1">
      <c r="B50" s="7">
        <v>11</v>
      </c>
      <c r="C50" s="9" t="s">
        <v>30</v>
      </c>
      <c r="D50" s="49" t="s">
        <v>65</v>
      </c>
      <c r="E50" s="50"/>
      <c r="F50" s="111">
        <v>31.56</v>
      </c>
      <c r="G50" s="60"/>
    </row>
    <row r="51" spans="2:7" ht="15.75" thickBot="1">
      <c r="B51" s="51">
        <v>12</v>
      </c>
      <c r="C51" s="52" t="s">
        <v>31</v>
      </c>
      <c r="D51" s="49" t="s">
        <v>65</v>
      </c>
      <c r="E51" s="53"/>
      <c r="F51" s="75">
        <v>63</v>
      </c>
      <c r="G51" s="60"/>
    </row>
    <row r="52" spans="2:7" ht="15.75" thickBot="1">
      <c r="B52" s="7">
        <v>13</v>
      </c>
      <c r="C52" s="8" t="s">
        <v>32</v>
      </c>
      <c r="D52" s="54" t="s">
        <v>33</v>
      </c>
      <c r="E52" s="55"/>
      <c r="F52" s="93"/>
      <c r="G52" s="85"/>
    </row>
    <row r="53" spans="2:7" ht="15.75" thickBot="1">
      <c r="B53" s="113">
        <v>14</v>
      </c>
      <c r="C53" s="85" t="s">
        <v>70</v>
      </c>
      <c r="D53" s="54">
        <v>0.81</v>
      </c>
      <c r="E53" s="55" t="s">
        <v>71</v>
      </c>
      <c r="F53" s="85">
        <f>D53*D9</f>
        <v>4923.18</v>
      </c>
      <c r="G53" s="9">
        <f>D53*D7</f>
        <v>4923.18</v>
      </c>
    </row>
    <row r="54" spans="2:7" ht="30.75" thickBot="1">
      <c r="B54" s="109"/>
      <c r="C54" s="69" t="s">
        <v>68</v>
      </c>
      <c r="D54" s="69">
        <f>D12+D25+D31+D34+D40+D41+D47+D48+D27+D24+D18+D53</f>
        <v>54.5</v>
      </c>
      <c r="E54" s="55"/>
      <c r="F54" s="112" t="s">
        <v>66</v>
      </c>
      <c r="G54" s="108">
        <f>G53+G48+G47+G41+G40+G34+G33+G31+G27+G25+G11</f>
        <v>334046.88</v>
      </c>
    </row>
    <row r="55" spans="2:7" ht="15.75" thickBot="1">
      <c r="B55" s="18"/>
      <c r="C55" s="2" t="s">
        <v>60</v>
      </c>
      <c r="D55" s="84"/>
      <c r="G55" s="66"/>
    </row>
    <row r="56" spans="2:7" ht="15">
      <c r="B56" s="18"/>
      <c r="C56" s="10" t="s">
        <v>34</v>
      </c>
      <c r="D56" s="84"/>
      <c r="G56" s="66"/>
    </row>
    <row r="57" spans="2:7" ht="27.75" customHeight="1">
      <c r="B57" s="18"/>
      <c r="C57" s="56" t="s">
        <v>51</v>
      </c>
      <c r="D57" s="84"/>
      <c r="G57" s="66"/>
    </row>
    <row r="58" spans="2:4" ht="15">
      <c r="B58" s="18"/>
      <c r="C58" s="57" t="s">
        <v>35</v>
      </c>
      <c r="D58" s="84"/>
    </row>
    <row r="59" spans="2:4" ht="15">
      <c r="B59" s="18"/>
      <c r="C59" s="56" t="s">
        <v>36</v>
      </c>
      <c r="D59" s="84"/>
    </row>
    <row r="60" spans="2:4" ht="15">
      <c r="B60" s="18"/>
      <c r="C60" s="57" t="s">
        <v>37</v>
      </c>
      <c r="D60" s="84"/>
    </row>
    <row r="61" spans="2:4" ht="15">
      <c r="B61" s="18"/>
      <c r="C61" s="57" t="s">
        <v>38</v>
      </c>
      <c r="D61" s="84"/>
    </row>
    <row r="62" spans="2:4" ht="15">
      <c r="B62" s="18"/>
      <c r="C62" s="56" t="s">
        <v>39</v>
      </c>
      <c r="D62" s="84"/>
    </row>
    <row r="63" spans="2:4" ht="15">
      <c r="B63" s="18"/>
      <c r="C63" s="57" t="s">
        <v>40</v>
      </c>
      <c r="D63" s="84"/>
    </row>
    <row r="64" spans="3:4" ht="15">
      <c r="C64" s="56" t="s">
        <v>41</v>
      </c>
      <c r="D64" s="2"/>
    </row>
    <row r="65" spans="3:7" ht="16.5" thickBot="1">
      <c r="C65" s="110" t="s">
        <v>42</v>
      </c>
      <c r="D65" s="58"/>
      <c r="F65" s="58"/>
      <c r="G65" s="58"/>
    </row>
    <row r="66" ht="15">
      <c r="C66" s="3"/>
    </row>
    <row r="67" spans="3:6" ht="15">
      <c r="C67" s="3"/>
      <c r="E67" s="3"/>
      <c r="F67" s="3"/>
    </row>
    <row r="72" ht="15">
      <c r="D72" s="2"/>
    </row>
  </sheetData>
  <sheetProtection/>
  <mergeCells count="1">
    <mergeCell ref="B6:G6"/>
  </mergeCells>
  <printOptions/>
  <pageMargins left="0.15748031496062992" right="0.11811023622047245" top="0.1968503937007874" bottom="0" header="0.15748031496062992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 отдел НИЦ-2 МО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2013-03-11T11:07:56Z</cp:lastPrinted>
  <dcterms:created xsi:type="dcterms:W3CDTF">2010-11-30T15:17:11Z</dcterms:created>
  <dcterms:modified xsi:type="dcterms:W3CDTF">2013-03-19T06:29:43Z</dcterms:modified>
  <cp:category/>
  <cp:version/>
  <cp:contentType/>
  <cp:contentStatus/>
</cp:coreProperties>
</file>